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geetak\Downloads\"/>
    </mc:Choice>
  </mc:AlternateContent>
  <bookViews>
    <workbookView xWindow="0" yWindow="0" windowWidth="11670" windowHeight="4545" tabRatio="705"/>
  </bookViews>
  <sheets>
    <sheet name="Calculator(Building_OpenPlot)" sheetId="4" r:id="rId1"/>
    <sheet name="Sheet5" sheetId="5" state="hidden" r:id="rId2"/>
  </sheets>
  <calcPr calcId="162913"/>
</workbook>
</file>

<file path=xl/calcChain.xml><?xml version="1.0" encoding="utf-8"?>
<calcChain xmlns="http://schemas.openxmlformats.org/spreadsheetml/2006/main">
  <c r="D18" i="4" l="1"/>
  <c r="D10" i="4"/>
  <c r="D9" i="4"/>
  <c r="D8" i="4"/>
  <c r="D7" i="4"/>
  <c r="D6" i="4"/>
  <c r="D4" i="4"/>
  <c r="D5" i="4" l="1"/>
  <c r="D12" i="4" l="1"/>
  <c r="D13" i="4" s="1"/>
  <c r="D14" i="4" s="1"/>
  <c r="C25" i="4" l="1"/>
  <c r="D25" i="4" s="1"/>
  <c r="C34" i="4"/>
  <c r="D34" i="4" s="1"/>
  <c r="D27" i="4"/>
  <c r="C23" i="4"/>
  <c r="D23" i="4" s="1"/>
  <c r="D28" i="4"/>
  <c r="C33" i="4"/>
  <c r="D33" i="4" s="1"/>
  <c r="C19" i="4"/>
  <c r="D19" i="4" s="1"/>
  <c r="D21" i="4"/>
  <c r="C32" i="4"/>
  <c r="D32" i="4" s="1"/>
  <c r="D20" i="4"/>
  <c r="D26" i="4"/>
  <c r="D30" i="4"/>
  <c r="D29" i="4"/>
  <c r="E36" i="4" l="1"/>
  <c r="D36" i="4"/>
</calcChain>
</file>

<file path=xl/sharedStrings.xml><?xml version="1.0" encoding="utf-8"?>
<sst xmlns="http://schemas.openxmlformats.org/spreadsheetml/2006/main" count="105" uniqueCount="96">
  <si>
    <t>Property Type</t>
  </si>
  <si>
    <t>Usage Factor</t>
  </si>
  <si>
    <t>Age Factor</t>
  </si>
  <si>
    <t>Occupancy Factor</t>
  </si>
  <si>
    <t>General Water Tax</t>
  </si>
  <si>
    <t>General Tax</t>
  </si>
  <si>
    <t>Water Benefit Tax</t>
  </si>
  <si>
    <t>Annual Letting Value Calculation</t>
  </si>
  <si>
    <t>Steps</t>
  </si>
  <si>
    <t>Description</t>
  </si>
  <si>
    <t>Parameter Value</t>
  </si>
  <si>
    <t>Derived Factor</t>
  </si>
  <si>
    <t>Instructions</t>
  </si>
  <si>
    <t>Structure/Building</t>
  </si>
  <si>
    <t>Select Type of Property unit</t>
  </si>
  <si>
    <t>Area of Property (in sq.mtr.)</t>
  </si>
  <si>
    <t>Enter the Gross Area of Property(House/Building) in Square Meters including (wall thickness)</t>
  </si>
  <si>
    <t>Block of the Property</t>
  </si>
  <si>
    <t>Select the property block (Blocks are decided as per the readireconer value of the open plot in that locality)</t>
  </si>
  <si>
    <t>Type of Construction</t>
  </si>
  <si>
    <r>
      <t xml:space="preserve">Select Type of construction of the </t>
    </r>
    <r>
      <rPr>
        <b/>
        <sz val="11"/>
        <color theme="1"/>
        <rFont val="Calibri"/>
        <family val="2"/>
        <scheme val="minor"/>
      </rPr>
      <t>Property Type(Structure/Building only)</t>
    </r>
  </si>
  <si>
    <t>Usage of Property</t>
  </si>
  <si>
    <t>Select the usage of property</t>
  </si>
  <si>
    <t>Age of Property</t>
  </si>
  <si>
    <r>
      <t xml:space="preserve">Select the Age slab of </t>
    </r>
    <r>
      <rPr>
        <b/>
        <sz val="11"/>
        <color theme="1"/>
        <rFont val="Calibri"/>
        <family val="2"/>
        <scheme val="minor"/>
      </rPr>
      <t>Property Type(Structure/Building only)</t>
    </r>
  </si>
  <si>
    <t>Occupancy Type</t>
  </si>
  <si>
    <t>Rented</t>
  </si>
  <si>
    <t>Select whether the property is rented or Self occupied</t>
  </si>
  <si>
    <t xml:space="preserve"> Monthly Letting Value (in Rupees)</t>
  </si>
  <si>
    <t>Annual Letting Value (in Rupees)</t>
  </si>
  <si>
    <t>Annual Letting Value after 10% Standard Deduction</t>
  </si>
  <si>
    <t>Other Taxes Calculation</t>
  </si>
  <si>
    <t>Sr.No.</t>
  </si>
  <si>
    <t>Description of Charges</t>
  </si>
  <si>
    <t>Tax Rate (%)</t>
  </si>
  <si>
    <t>Tax Amount
(in Rupees)</t>
  </si>
  <si>
    <t>No Scheme Applicable</t>
  </si>
  <si>
    <t>Select if 1, more or no ecological schemes are applicable to avail discount in General Tax</t>
  </si>
  <si>
    <t>Sewerage Tax</t>
  </si>
  <si>
    <t>Sewerage Benefit Tax</t>
  </si>
  <si>
    <t>Special Cleanup Tax</t>
  </si>
  <si>
    <t>Non Hotels</t>
  </si>
  <si>
    <t>Select if the property is Hotel/Restaurant or Non Restaurant</t>
  </si>
  <si>
    <t>Metered Connection</t>
  </si>
  <si>
    <t>Select if you have Metered Water Connection or Unmetered Supply</t>
  </si>
  <si>
    <t>Fire Service Tax</t>
  </si>
  <si>
    <t>Road Tax</t>
  </si>
  <si>
    <t>Education Tax (M. Corporation)</t>
  </si>
  <si>
    <t>Tree Tax</t>
  </si>
  <si>
    <t>Education Cess (Government)</t>
  </si>
  <si>
    <t>Resident</t>
  </si>
  <si>
    <t>Select Resident or Non-Resident property</t>
  </si>
  <si>
    <t>EGS Cess</t>
  </si>
  <si>
    <t>Big Residential Building Tax</t>
  </si>
  <si>
    <t>Total Property Tax (Annual, in Rupees)</t>
  </si>
  <si>
    <t>Open Plot</t>
  </si>
  <si>
    <t>Mobile Tower/ Hoarding</t>
  </si>
  <si>
    <r>
      <rPr>
        <b/>
        <sz val="11"/>
        <color theme="1"/>
        <rFont val="Calibri"/>
        <family val="2"/>
        <scheme val="minor"/>
      </rPr>
      <t xml:space="preserve">I </t>
    </r>
    <r>
      <rPr>
        <sz val="11"/>
        <color theme="1"/>
        <rFont val="Calibri"/>
        <family val="2"/>
        <scheme val="minor"/>
      </rPr>
      <t>- (Open Plot Rate above 50,000/-Rs)</t>
    </r>
  </si>
  <si>
    <r>
      <rPr>
        <b/>
        <sz val="11"/>
        <color theme="1"/>
        <rFont val="Calibri"/>
        <family val="2"/>
        <scheme val="minor"/>
      </rPr>
      <t>II -</t>
    </r>
    <r>
      <rPr>
        <sz val="11"/>
        <color theme="1"/>
        <rFont val="Calibri"/>
        <family val="2"/>
        <scheme val="minor"/>
      </rPr>
      <t xml:space="preserve"> (Open Plot Rate 40,001 to 50,000/-Rs)</t>
    </r>
  </si>
  <si>
    <r>
      <rPr>
        <b/>
        <sz val="11"/>
        <color theme="1"/>
        <rFont val="Calibri"/>
        <family val="2"/>
        <scheme val="minor"/>
      </rPr>
      <t>III -</t>
    </r>
    <r>
      <rPr>
        <sz val="11"/>
        <color theme="1"/>
        <rFont val="Calibri"/>
        <family val="2"/>
        <scheme val="minor"/>
      </rPr>
      <t xml:space="preserve"> (Open Plot Rate 30,001 to 40,000/-Rs)</t>
    </r>
  </si>
  <si>
    <r>
      <rPr>
        <b/>
        <sz val="11"/>
        <color theme="1"/>
        <rFont val="Calibri"/>
        <family val="2"/>
        <scheme val="minor"/>
      </rPr>
      <t>IV -</t>
    </r>
    <r>
      <rPr>
        <sz val="11"/>
        <color theme="1"/>
        <rFont val="Calibri"/>
        <family val="2"/>
        <scheme val="minor"/>
      </rPr>
      <t xml:space="preserve"> (Open Plot Rate 20,001 to 30,000/-Rs)</t>
    </r>
  </si>
  <si>
    <r>
      <rPr>
        <b/>
        <sz val="11"/>
        <color theme="1"/>
        <rFont val="Calibri"/>
        <family val="2"/>
        <scheme val="minor"/>
      </rPr>
      <t>V -</t>
    </r>
    <r>
      <rPr>
        <sz val="11"/>
        <color theme="1"/>
        <rFont val="Calibri"/>
        <family val="2"/>
        <scheme val="minor"/>
      </rPr>
      <t xml:space="preserve"> (Open Plot Rate 10,001 to 20,000/-Rs)</t>
    </r>
  </si>
  <si>
    <r>
      <rPr>
        <b/>
        <sz val="11"/>
        <color theme="1"/>
        <rFont val="Calibri"/>
        <family val="2"/>
        <scheme val="minor"/>
      </rPr>
      <t xml:space="preserve">VI </t>
    </r>
    <r>
      <rPr>
        <sz val="11"/>
        <color theme="1"/>
        <rFont val="Calibri"/>
        <family val="2"/>
        <scheme val="minor"/>
      </rPr>
      <t>- (Open Plot Rate below 10,000/-Rs)</t>
    </r>
  </si>
  <si>
    <r>
      <t xml:space="preserve">A- </t>
    </r>
    <r>
      <rPr>
        <sz val="11"/>
        <color theme="1"/>
        <rFont val="Calibri"/>
        <family val="2"/>
        <scheme val="minor"/>
      </rPr>
      <t>Premium Quality</t>
    </r>
  </si>
  <si>
    <r>
      <t xml:space="preserve">B- </t>
    </r>
    <r>
      <rPr>
        <sz val="11"/>
        <color theme="1"/>
        <rFont val="Calibri"/>
        <family val="2"/>
        <scheme val="minor"/>
      </rPr>
      <t>Good Quality</t>
    </r>
  </si>
  <si>
    <r>
      <t xml:space="preserve">C - </t>
    </r>
    <r>
      <rPr>
        <sz val="11"/>
        <color theme="1"/>
        <rFont val="Calibri"/>
        <family val="2"/>
        <scheme val="minor"/>
      </rPr>
      <t>Average Quality</t>
    </r>
  </si>
  <si>
    <r>
      <t xml:space="preserve">D - </t>
    </r>
    <r>
      <rPr>
        <sz val="11"/>
        <color theme="1"/>
        <rFont val="Calibri"/>
        <family val="2"/>
        <scheme val="minor"/>
      </rPr>
      <t>Low Quality</t>
    </r>
  </si>
  <si>
    <r>
      <rPr>
        <b/>
        <sz val="11"/>
        <color theme="1"/>
        <rFont val="Calibri"/>
        <family val="2"/>
        <scheme val="minor"/>
      </rPr>
      <t>A -</t>
    </r>
    <r>
      <rPr>
        <sz val="11"/>
        <color theme="1"/>
        <rFont val="Calibri"/>
        <family val="2"/>
        <scheme val="minor"/>
      </rPr>
      <t xml:space="preserve"> Commercial</t>
    </r>
  </si>
  <si>
    <r>
      <rPr>
        <b/>
        <sz val="11"/>
        <color theme="1"/>
        <rFont val="Calibri"/>
        <family val="2"/>
        <scheme val="minor"/>
      </rPr>
      <t xml:space="preserve">B - </t>
    </r>
    <r>
      <rPr>
        <sz val="11"/>
        <color theme="1"/>
        <rFont val="Calibri"/>
        <family val="2"/>
        <scheme val="minor"/>
      </rPr>
      <t>Unspecified</t>
    </r>
  </si>
  <si>
    <r>
      <rPr>
        <b/>
        <sz val="11"/>
        <color theme="1"/>
        <rFont val="Calibri"/>
        <family val="2"/>
        <scheme val="minor"/>
      </rPr>
      <t xml:space="preserve">C - </t>
    </r>
    <r>
      <rPr>
        <sz val="11"/>
        <color theme="1"/>
        <rFont val="Calibri"/>
        <family val="2"/>
        <scheme val="minor"/>
      </rPr>
      <t>Non-Commercial</t>
    </r>
  </si>
  <si>
    <r>
      <t xml:space="preserve">A - </t>
    </r>
    <r>
      <rPr>
        <sz val="11"/>
        <color theme="1"/>
        <rFont val="Calibri"/>
        <family val="2"/>
        <scheme val="minor"/>
      </rPr>
      <t>Less than 10 years</t>
    </r>
  </si>
  <si>
    <r>
      <t xml:space="preserve">B - </t>
    </r>
    <r>
      <rPr>
        <sz val="11"/>
        <color theme="1"/>
        <rFont val="Calibri"/>
        <family val="2"/>
        <scheme val="minor"/>
      </rPr>
      <t>Above 10 years to 20 years</t>
    </r>
  </si>
  <si>
    <r>
      <rPr>
        <b/>
        <sz val="11"/>
        <color theme="1"/>
        <rFont val="Calibri"/>
        <family val="2"/>
        <scheme val="minor"/>
      </rPr>
      <t xml:space="preserve">C - </t>
    </r>
    <r>
      <rPr>
        <sz val="11"/>
        <color theme="1"/>
        <rFont val="Calibri"/>
        <family val="2"/>
        <scheme val="minor"/>
      </rPr>
      <t>Above 20 years to 30 years</t>
    </r>
  </si>
  <si>
    <r>
      <rPr>
        <b/>
        <sz val="11"/>
        <color theme="1"/>
        <rFont val="Calibri"/>
        <family val="2"/>
        <scheme val="minor"/>
      </rPr>
      <t xml:space="preserve">D - </t>
    </r>
    <r>
      <rPr>
        <sz val="11"/>
        <color theme="1"/>
        <rFont val="Calibri"/>
        <family val="2"/>
        <scheme val="minor"/>
      </rPr>
      <t>Above 30 years to 40 years</t>
    </r>
  </si>
  <si>
    <r>
      <rPr>
        <b/>
        <sz val="11"/>
        <color theme="1"/>
        <rFont val="Calibri"/>
        <family val="2"/>
        <scheme val="minor"/>
      </rPr>
      <t xml:space="preserve">E - </t>
    </r>
    <r>
      <rPr>
        <sz val="11"/>
        <color theme="1"/>
        <rFont val="Calibri"/>
        <family val="2"/>
        <scheme val="minor"/>
      </rPr>
      <t>Above 40 years to 50 years</t>
    </r>
  </si>
  <si>
    <r>
      <rPr>
        <b/>
        <sz val="11"/>
        <color theme="1"/>
        <rFont val="Calibri"/>
        <family val="2"/>
        <scheme val="minor"/>
      </rPr>
      <t xml:space="preserve">F - </t>
    </r>
    <r>
      <rPr>
        <sz val="11"/>
        <color theme="1"/>
        <rFont val="Calibri"/>
        <family val="2"/>
        <scheme val="minor"/>
      </rPr>
      <t>Above 50 years to 60 years</t>
    </r>
  </si>
  <si>
    <r>
      <rPr>
        <b/>
        <sz val="11"/>
        <color theme="1"/>
        <rFont val="Calibri"/>
        <family val="2"/>
        <scheme val="minor"/>
      </rPr>
      <t xml:space="preserve">G - </t>
    </r>
    <r>
      <rPr>
        <sz val="11"/>
        <color theme="1"/>
        <rFont val="Calibri"/>
        <family val="2"/>
        <scheme val="minor"/>
      </rPr>
      <t>Above 60 years</t>
    </r>
  </si>
  <si>
    <t>Self-Occupied</t>
  </si>
  <si>
    <t>1 Scheme Applicable</t>
  </si>
  <si>
    <t>More than 1 schemes Applicable</t>
  </si>
  <si>
    <t>Hotels and Restaurant</t>
  </si>
  <si>
    <t>Non-Resident</t>
  </si>
  <si>
    <t>Unmetered Supply</t>
  </si>
  <si>
    <t>Block</t>
  </si>
  <si>
    <t>NTB</t>
  </si>
  <si>
    <t>Ecological Beneficial Schemes</t>
  </si>
  <si>
    <t>General Water tax</t>
  </si>
  <si>
    <t>Gov. Education Cess.</t>
  </si>
  <si>
    <t>Water Line Not Available</t>
  </si>
  <si>
    <t>Water Line Available But Not Taken</t>
  </si>
  <si>
    <t>Govt. Property</t>
  </si>
  <si>
    <t>B- Good Quality</t>
  </si>
  <si>
    <t>C - Non-Commercial</t>
  </si>
  <si>
    <t>VI - (Open Plot Rate below 10,000/-Rs)</t>
  </si>
  <si>
    <t>A - Less than 10 years</t>
  </si>
  <si>
    <t xml:space="preserve">
Property Tax Calculator for Nagpur Municipal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</si>
</sst>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b/>
      <i/>
      <sz val="11"/>
      <color rgb="FFFFFF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E2280"/>
        <bgColor indexed="64"/>
      </patternFill>
    </fill>
    <fill>
      <patternFill patternType="solid">
        <fgColor rgb="FFFFFF7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9" fontId="0" fillId="0" borderId="0" xfId="0" applyNumberFormat="1"/>
    <xf numFmtId="0" fontId="4" fillId="0" borderId="0" xfId="0" applyFont="1" applyProtection="1"/>
    <xf numFmtId="0" fontId="0" fillId="0" borderId="0" xfId="0" applyProtection="1"/>
    <xf numFmtId="0" fontId="3" fillId="4" borderId="10" xfId="0" applyFont="1" applyFill="1" applyBorder="1" applyAlignment="1" applyProtection="1">
      <alignment vertical="top"/>
    </xf>
    <xf numFmtId="0" fontId="3" fillId="4" borderId="11" xfId="0" applyFont="1" applyFill="1" applyBorder="1" applyAlignment="1" applyProtection="1">
      <alignment vertical="top"/>
    </xf>
    <xf numFmtId="0" fontId="3" fillId="4" borderId="11" xfId="0" applyFont="1" applyFill="1" applyBorder="1" applyAlignment="1" applyProtection="1">
      <alignment vertical="top" wrapText="1"/>
    </xf>
    <xf numFmtId="0" fontId="3" fillId="4" borderId="22" xfId="0" applyFont="1" applyFill="1" applyBorder="1" applyAlignment="1" applyProtection="1">
      <alignment vertical="top" wrapText="1"/>
    </xf>
    <xf numFmtId="0" fontId="3" fillId="4" borderId="12" xfId="0" applyFont="1" applyFill="1" applyBorder="1" applyAlignment="1" applyProtection="1">
      <alignment vertical="top"/>
    </xf>
    <xf numFmtId="0" fontId="0" fillId="5" borderId="5" xfId="0" applyFill="1" applyBorder="1" applyProtection="1"/>
    <xf numFmtId="0" fontId="0" fillId="5" borderId="6" xfId="0" applyFill="1" applyBorder="1" applyProtection="1"/>
    <xf numFmtId="0" fontId="0" fillId="0" borderId="1" xfId="0" applyBorder="1" applyAlignment="1" applyProtection="1">
      <alignment horizontal="center"/>
      <protection locked="0"/>
    </xf>
    <xf numFmtId="43" fontId="7" fillId="2" borderId="1" xfId="1" applyFont="1" applyFill="1" applyBorder="1" applyProtection="1"/>
    <xf numFmtId="0" fontId="0" fillId="5" borderId="23" xfId="0" applyFill="1" applyBorder="1" applyProtection="1"/>
    <xf numFmtId="0" fontId="0" fillId="5" borderId="20" xfId="0" applyFill="1" applyBorder="1" applyProtection="1"/>
    <xf numFmtId="0" fontId="0" fillId="5" borderId="4" xfId="0" applyFill="1" applyBorder="1" applyProtection="1"/>
    <xf numFmtId="0" fontId="0" fillId="0" borderId="4" xfId="0" applyBorder="1" applyAlignment="1" applyProtection="1">
      <alignment horizontal="center"/>
      <protection locked="0"/>
    </xf>
    <xf numFmtId="43" fontId="7" fillId="2" borderId="4" xfId="1" applyFont="1" applyFill="1" applyBorder="1" applyProtection="1"/>
    <xf numFmtId="0" fontId="0" fillId="5" borderId="24" xfId="0" applyFill="1" applyBorder="1" applyProtection="1"/>
    <xf numFmtId="0" fontId="0" fillId="5" borderId="7" xfId="0" applyFill="1" applyBorder="1" applyProtection="1"/>
    <xf numFmtId="0" fontId="0" fillId="5" borderId="1" xfId="0" applyFill="1" applyBorder="1" applyProtection="1"/>
    <xf numFmtId="0" fontId="0" fillId="5" borderId="25" xfId="0" applyFill="1" applyBorder="1" applyProtection="1"/>
    <xf numFmtId="0" fontId="0" fillId="5" borderId="8" xfId="0" applyFill="1" applyBorder="1" applyProtection="1"/>
    <xf numFmtId="0" fontId="0" fillId="5" borderId="9" xfId="0" applyFill="1" applyBorder="1" applyProtection="1"/>
    <xf numFmtId="0" fontId="0" fillId="0" borderId="9" xfId="0" applyBorder="1" applyAlignment="1" applyProtection="1">
      <alignment horizontal="center"/>
      <protection locked="0"/>
    </xf>
    <xf numFmtId="0" fontId="0" fillId="5" borderId="26" xfId="0" applyFill="1" applyBorder="1" applyProtection="1"/>
    <xf numFmtId="0" fontId="0" fillId="5" borderId="18" xfId="0" applyFill="1" applyBorder="1" applyProtection="1"/>
    <xf numFmtId="0" fontId="0" fillId="5" borderId="17" xfId="0" applyFill="1" applyBorder="1" applyProtection="1"/>
    <xf numFmtId="0" fontId="0" fillId="5" borderId="17" xfId="0" applyFill="1" applyBorder="1" applyAlignment="1" applyProtection="1">
      <alignment horizontal="center"/>
    </xf>
    <xf numFmtId="43" fontId="8" fillId="5" borderId="0" xfId="1" applyFont="1" applyFill="1" applyBorder="1" applyProtection="1"/>
    <xf numFmtId="0" fontId="0" fillId="5" borderId="19" xfId="0" applyFill="1" applyBorder="1" applyProtection="1"/>
    <xf numFmtId="43" fontId="7" fillId="2" borderId="12" xfId="1" applyFont="1" applyFill="1" applyBorder="1" applyProtection="1"/>
    <xf numFmtId="0" fontId="0" fillId="5" borderId="2" xfId="0" applyFill="1" applyBorder="1" applyProtection="1"/>
    <xf numFmtId="0" fontId="0" fillId="5" borderId="21" xfId="0" applyFill="1" applyBorder="1" applyProtection="1"/>
    <xf numFmtId="0" fontId="3" fillId="4" borderId="11" xfId="0" applyFont="1" applyFill="1" applyBorder="1" applyAlignment="1" applyProtection="1">
      <alignment horizontal="center" vertical="top" wrapText="1"/>
    </xf>
    <xf numFmtId="9" fontId="7" fillId="2" borderId="1" xfId="1" applyNumberFormat="1" applyFont="1" applyFill="1" applyBorder="1" applyProtection="1"/>
    <xf numFmtId="0" fontId="9" fillId="2" borderId="1" xfId="0" applyFont="1" applyFill="1" applyBorder="1" applyAlignment="1" applyProtection="1">
      <alignment horizontal="center"/>
    </xf>
    <xf numFmtId="0" fontId="0" fillId="5" borderId="29" xfId="0" applyFill="1" applyBorder="1" applyProtection="1"/>
    <xf numFmtId="0" fontId="0" fillId="5" borderId="3" xfId="0" applyFill="1" applyBorder="1" applyProtection="1"/>
    <xf numFmtId="0" fontId="0" fillId="5" borderId="28" xfId="0" applyFill="1" applyBorder="1" applyAlignment="1" applyProtection="1">
      <alignment vertical="center"/>
    </xf>
    <xf numFmtId="0" fontId="0" fillId="5" borderId="3" xfId="0" applyFill="1" applyBorder="1" applyAlignment="1" applyProtection="1">
      <alignment vertical="center"/>
    </xf>
    <xf numFmtId="0" fontId="2" fillId="5" borderId="21" xfId="0" applyFont="1" applyFill="1" applyBorder="1" applyProtection="1"/>
    <xf numFmtId="0" fontId="6" fillId="3" borderId="13" xfId="0" applyFont="1" applyFill="1" applyBorder="1" applyAlignment="1" applyProtection="1">
      <alignment horizontal="center"/>
    </xf>
    <xf numFmtId="0" fontId="6" fillId="3" borderId="14" xfId="0" applyFont="1" applyFill="1" applyBorder="1" applyAlignment="1" applyProtection="1">
      <alignment horizontal="center"/>
    </xf>
    <xf numFmtId="0" fontId="6" fillId="3" borderId="15" xfId="0" applyFont="1" applyFill="1" applyBorder="1" applyAlignment="1" applyProtection="1">
      <alignment horizontal="center"/>
    </xf>
    <xf numFmtId="0" fontId="0" fillId="5" borderId="28" xfId="0" applyFill="1" applyBorder="1" applyAlignment="1" applyProtection="1">
      <alignment vertical="center"/>
    </xf>
    <xf numFmtId="0" fontId="0" fillId="5" borderId="20" xfId="0" applyFill="1" applyBorder="1" applyAlignment="1" applyProtection="1">
      <alignment vertical="center"/>
    </xf>
    <xf numFmtId="0" fontId="0" fillId="5" borderId="3" xfId="0" applyFill="1" applyBorder="1" applyAlignment="1" applyProtection="1">
      <alignment horizontal="left" vertical="center"/>
    </xf>
    <xf numFmtId="0" fontId="0" fillId="5" borderId="4" xfId="0" applyFill="1" applyBorder="1" applyAlignment="1" applyProtection="1">
      <alignment horizontal="left" vertical="center"/>
    </xf>
    <xf numFmtId="0" fontId="3" fillId="5" borderId="13" xfId="0" applyFont="1" applyFill="1" applyBorder="1" applyAlignment="1" applyProtection="1">
      <alignment horizontal="right"/>
    </xf>
    <xf numFmtId="0" fontId="3" fillId="5" borderId="14" xfId="0" applyFont="1" applyFill="1" applyBorder="1" applyAlignment="1" applyProtection="1">
      <alignment horizontal="right"/>
    </xf>
    <xf numFmtId="0" fontId="0" fillId="5" borderId="27" xfId="0" applyFill="1" applyBorder="1" applyAlignment="1" applyProtection="1">
      <alignment horizontal="right" vertical="center"/>
    </xf>
    <xf numFmtId="0" fontId="0" fillId="5" borderId="20" xfId="0" applyFill="1" applyBorder="1" applyAlignment="1" applyProtection="1">
      <alignment horizontal="right" vertical="center"/>
    </xf>
    <xf numFmtId="0" fontId="0" fillId="5" borderId="22" xfId="0" applyFill="1" applyBorder="1" applyAlignment="1" applyProtection="1">
      <alignment horizontal="left" vertical="center"/>
    </xf>
    <xf numFmtId="0" fontId="5" fillId="2" borderId="16" xfId="0" applyFont="1" applyFill="1" applyBorder="1" applyAlignment="1" applyProtection="1">
      <alignment horizontal="center" wrapText="1"/>
    </xf>
    <xf numFmtId="0" fontId="5" fillId="2" borderId="16" xfId="0" applyFont="1" applyFill="1" applyBorder="1" applyAlignment="1" applyProtection="1">
      <alignment horizontal="center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G3" sqref="G3"/>
    </sheetView>
  </sheetViews>
  <sheetFormatPr defaultRowHeight="15" x14ac:dyDescent="0.25"/>
  <cols>
    <col min="1" max="1" width="5.85546875" style="4" bestFit="1" customWidth="1"/>
    <col min="2" max="2" width="28" style="4" customWidth="1"/>
    <col min="3" max="3" width="36.7109375" style="4" customWidth="1"/>
    <col min="4" max="4" width="16" style="4" customWidth="1"/>
    <col min="5" max="5" width="14.140625" style="4" customWidth="1"/>
    <col min="6" max="6" width="9.140625" style="4"/>
    <col min="7" max="7" width="10.140625" style="4" bestFit="1" customWidth="1"/>
    <col min="8" max="11" width="9.140625" style="4"/>
    <col min="12" max="12" width="10" style="4" bestFit="1" customWidth="1"/>
    <col min="13" max="16384" width="9.140625" style="4"/>
  </cols>
  <sheetData>
    <row r="1" spans="1:5" s="3" customFormat="1" ht="43.5" customHeight="1" thickBot="1" x14ac:dyDescent="0.4">
      <c r="A1" s="55" t="s">
        <v>95</v>
      </c>
      <c r="B1" s="56"/>
      <c r="C1" s="56"/>
      <c r="D1" s="56"/>
      <c r="E1" s="56"/>
    </row>
    <row r="2" spans="1:5" ht="15.75" thickBot="1" x14ac:dyDescent="0.3">
      <c r="A2" s="43" t="s">
        <v>7</v>
      </c>
      <c r="B2" s="44"/>
      <c r="C2" s="44"/>
      <c r="D2" s="44"/>
      <c r="E2" s="45"/>
    </row>
    <row r="3" spans="1:5" ht="15.75" thickBot="1" x14ac:dyDescent="0.3">
      <c r="A3" s="5" t="s">
        <v>8</v>
      </c>
      <c r="B3" s="6" t="s">
        <v>9</v>
      </c>
      <c r="C3" s="7" t="s">
        <v>10</v>
      </c>
      <c r="D3" s="8" t="s">
        <v>11</v>
      </c>
      <c r="E3" s="9" t="s">
        <v>12</v>
      </c>
    </row>
    <row r="4" spans="1:5" x14ac:dyDescent="0.25">
      <c r="A4" s="10">
        <v>1</v>
      </c>
      <c r="B4" s="11" t="s">
        <v>0</v>
      </c>
      <c r="C4" s="12" t="s">
        <v>13</v>
      </c>
      <c r="D4" s="13">
        <f>VLOOKUP(C4,Sheet5!$A$2:$B$4,2,FALSE)</f>
        <v>1</v>
      </c>
      <c r="E4" s="14" t="s">
        <v>14</v>
      </c>
    </row>
    <row r="5" spans="1:5" x14ac:dyDescent="0.25">
      <c r="A5" s="15">
        <v>2</v>
      </c>
      <c r="B5" s="16" t="s">
        <v>15</v>
      </c>
      <c r="C5" s="17">
        <v>0</v>
      </c>
      <c r="D5" s="18">
        <f>IF(C4="Open Plot",C5,(C5*0.8))</f>
        <v>0</v>
      </c>
      <c r="E5" s="19" t="s">
        <v>16</v>
      </c>
    </row>
    <row r="6" spans="1:5" x14ac:dyDescent="0.25">
      <c r="A6" s="20">
        <v>3</v>
      </c>
      <c r="B6" s="21" t="s">
        <v>17</v>
      </c>
      <c r="C6" s="12" t="s">
        <v>93</v>
      </c>
      <c r="D6" s="13">
        <f>VLOOKUP(C6,Sheet5!$D$2:$E$7,2,FALSE)</f>
        <v>6</v>
      </c>
      <c r="E6" s="22" t="s">
        <v>18</v>
      </c>
    </row>
    <row r="7" spans="1:5" x14ac:dyDescent="0.25">
      <c r="A7" s="20">
        <v>4</v>
      </c>
      <c r="B7" s="21" t="s">
        <v>19</v>
      </c>
      <c r="C7" s="12" t="s">
        <v>91</v>
      </c>
      <c r="D7" s="13">
        <f>VLOOKUP(C7,Sheet5!$G$2:$H$5,2,FALSE)</f>
        <v>1</v>
      </c>
      <c r="E7" s="22" t="s">
        <v>20</v>
      </c>
    </row>
    <row r="8" spans="1:5" x14ac:dyDescent="0.25">
      <c r="A8" s="20">
        <v>5</v>
      </c>
      <c r="B8" s="21" t="s">
        <v>21</v>
      </c>
      <c r="C8" s="12" t="s">
        <v>92</v>
      </c>
      <c r="D8" s="13">
        <f>VLOOKUP(C8,Sheet5!$J$2:$K$4,2,FALSE)</f>
        <v>1</v>
      </c>
      <c r="E8" s="22" t="s">
        <v>22</v>
      </c>
    </row>
    <row r="9" spans="1:5" x14ac:dyDescent="0.25">
      <c r="A9" s="20">
        <v>6</v>
      </c>
      <c r="B9" s="21" t="s">
        <v>23</v>
      </c>
      <c r="C9" s="12" t="s">
        <v>94</v>
      </c>
      <c r="D9" s="13">
        <f>VLOOKUP(C9,Sheet5!$M$2:$N$8,2,FALSE)</f>
        <v>1</v>
      </c>
      <c r="E9" s="22" t="s">
        <v>24</v>
      </c>
    </row>
    <row r="10" spans="1:5" ht="15.75" thickBot="1" x14ac:dyDescent="0.3">
      <c r="A10" s="23">
        <v>7</v>
      </c>
      <c r="B10" s="24" t="s">
        <v>25</v>
      </c>
      <c r="C10" s="25" t="s">
        <v>77</v>
      </c>
      <c r="D10" s="13">
        <f>VLOOKUP(C10,Sheet5!$P$2:$Q$3,2,FALSE)</f>
        <v>1</v>
      </c>
      <c r="E10" s="26" t="s">
        <v>27</v>
      </c>
    </row>
    <row r="11" spans="1:5" ht="15.75" thickBot="1" x14ac:dyDescent="0.3">
      <c r="A11" s="27"/>
      <c r="B11" s="28"/>
      <c r="C11" s="29"/>
      <c r="D11" s="30"/>
      <c r="E11" s="31"/>
    </row>
    <row r="12" spans="1:5" ht="15.75" thickBot="1" x14ac:dyDescent="0.3">
      <c r="A12" s="50" t="s">
        <v>28</v>
      </c>
      <c r="B12" s="51"/>
      <c r="C12" s="51"/>
      <c r="D12" s="32">
        <f>IF(C4="Open Plot",ROUND(D4*D5*D6*D8*D10,2),ROUND(D4*(IF(D5&gt;1000,((1000*D6)+((D5-1000)*D6*0.75)),(D5*D6)))*D7*D8*D9*D10,2))</f>
        <v>0</v>
      </c>
      <c r="E12" s="33"/>
    </row>
    <row r="13" spans="1:5" ht="15.75" thickBot="1" x14ac:dyDescent="0.3">
      <c r="A13" s="50" t="s">
        <v>29</v>
      </c>
      <c r="B13" s="51"/>
      <c r="C13" s="51"/>
      <c r="D13" s="32">
        <f>D12*12</f>
        <v>0</v>
      </c>
      <c r="E13" s="34"/>
    </row>
    <row r="14" spans="1:5" ht="15.75" thickBot="1" x14ac:dyDescent="0.3">
      <c r="A14" s="50" t="s">
        <v>30</v>
      </c>
      <c r="B14" s="51"/>
      <c r="C14" s="51"/>
      <c r="D14" s="32">
        <f>D13*0.9</f>
        <v>0</v>
      </c>
      <c r="E14" s="34"/>
    </row>
    <row r="15" spans="1:5" ht="15.75" thickBot="1" x14ac:dyDescent="0.3"/>
    <row r="16" spans="1:5" ht="15.75" thickBot="1" x14ac:dyDescent="0.3">
      <c r="A16" s="43" t="s">
        <v>31</v>
      </c>
      <c r="B16" s="44"/>
      <c r="C16" s="44"/>
      <c r="D16" s="44"/>
      <c r="E16" s="45"/>
    </row>
    <row r="17" spans="1:5" ht="30.75" thickBot="1" x14ac:dyDescent="0.3">
      <c r="A17" s="5" t="s">
        <v>32</v>
      </c>
      <c r="B17" s="6" t="s">
        <v>33</v>
      </c>
      <c r="C17" s="35" t="s">
        <v>34</v>
      </c>
      <c r="D17" s="8" t="s">
        <v>35</v>
      </c>
      <c r="E17" s="9" t="s">
        <v>12</v>
      </c>
    </row>
    <row r="18" spans="1:5" ht="15.75" thickBot="1" x14ac:dyDescent="0.3">
      <c r="A18" s="52">
        <v>1</v>
      </c>
      <c r="B18" s="54" t="s">
        <v>5</v>
      </c>
      <c r="C18" s="12" t="s">
        <v>36</v>
      </c>
      <c r="D18" s="36">
        <f>VLOOKUP(C18,Sheet5!$A$11:$B$13,2,FALSE)</f>
        <v>0</v>
      </c>
      <c r="E18" s="22" t="s">
        <v>37</v>
      </c>
    </row>
    <row r="19" spans="1:5" x14ac:dyDescent="0.25">
      <c r="A19" s="53"/>
      <c r="B19" s="49"/>
      <c r="C19" s="37">
        <f>IF(AND($D$14&gt;=0,$D$14&lt;=2000),14,       IF(AND($D$14&gt;2000,$D$14&lt;=5000),18,            IF(AND($D$14&gt;5000,$D$14&lt;=20000),22,                 IF(AND($D$14&gt;20000,$D$14&lt;=50000),26,30                     )                 )            )       )</f>
        <v>14</v>
      </c>
      <c r="D19" s="13">
        <f>($D$14*$C19)/100*(1-D18)</f>
        <v>0</v>
      </c>
      <c r="E19" s="14"/>
    </row>
    <row r="20" spans="1:5" x14ac:dyDescent="0.25">
      <c r="A20" s="20">
        <v>2</v>
      </c>
      <c r="B20" s="21" t="s">
        <v>38</v>
      </c>
      <c r="C20" s="37">
        <v>12</v>
      </c>
      <c r="D20" s="13">
        <f t="shared" ref="D20:D34" si="0">($D$14*$C20)/100</f>
        <v>0</v>
      </c>
      <c r="E20" s="22"/>
    </row>
    <row r="21" spans="1:5" x14ac:dyDescent="0.25">
      <c r="A21" s="20">
        <v>3</v>
      </c>
      <c r="B21" s="21" t="s">
        <v>39</v>
      </c>
      <c r="C21" s="37">
        <v>1</v>
      </c>
      <c r="D21" s="13">
        <f t="shared" si="0"/>
        <v>0</v>
      </c>
      <c r="E21" s="22"/>
    </row>
    <row r="22" spans="1:5" x14ac:dyDescent="0.25">
      <c r="A22" s="46">
        <v>4</v>
      </c>
      <c r="B22" s="48" t="s">
        <v>40</v>
      </c>
      <c r="C22" s="12" t="s">
        <v>41</v>
      </c>
      <c r="D22" s="13"/>
      <c r="E22" s="22" t="s">
        <v>42</v>
      </c>
    </row>
    <row r="23" spans="1:5" x14ac:dyDescent="0.25">
      <c r="A23" s="47"/>
      <c r="B23" s="49"/>
      <c r="C23" s="37">
        <f>IF(AND($D$14&gt;=0,$D$14&lt;=50000),7,       IF(AND($D$14&gt;50000),10,0)       ) * IF(C22="Hotels and Restaurant",1,0)</f>
        <v>0</v>
      </c>
      <c r="D23" s="13">
        <f t="shared" si="0"/>
        <v>0</v>
      </c>
      <c r="E23" s="22"/>
    </row>
    <row r="24" spans="1:5" x14ac:dyDescent="0.25">
      <c r="A24" s="46">
        <v>5</v>
      </c>
      <c r="B24" s="48" t="s">
        <v>4</v>
      </c>
      <c r="C24" s="12" t="s">
        <v>43</v>
      </c>
      <c r="D24" s="13"/>
      <c r="E24" s="22" t="s">
        <v>44</v>
      </c>
    </row>
    <row r="25" spans="1:5" x14ac:dyDescent="0.25">
      <c r="A25" s="47"/>
      <c r="B25" s="49"/>
      <c r="C25" s="37">
        <f>IF(VLOOKUP(C24,Sheet5!$J$11:$K$14,2,FALSE)=0,0,       IF($D$14&lt;=2000,10,           IF($D$14&lt;=5000,12,15)           )      )</f>
        <v>0</v>
      </c>
      <c r="D25" s="13">
        <f t="shared" si="0"/>
        <v>0</v>
      </c>
      <c r="E25" s="38"/>
    </row>
    <row r="26" spans="1:5" x14ac:dyDescent="0.25">
      <c r="A26" s="20">
        <v>6</v>
      </c>
      <c r="B26" s="39" t="s">
        <v>6</v>
      </c>
      <c r="C26" s="37">
        <v>1</v>
      </c>
      <c r="D26" s="13">
        <f>($D$14*$C26)/100</f>
        <v>0</v>
      </c>
      <c r="E26" s="38"/>
    </row>
    <row r="27" spans="1:5" x14ac:dyDescent="0.25">
      <c r="A27" s="20">
        <v>7</v>
      </c>
      <c r="B27" s="39" t="s">
        <v>45</v>
      </c>
      <c r="C27" s="37">
        <v>1</v>
      </c>
      <c r="D27" s="13">
        <f t="shared" si="0"/>
        <v>0</v>
      </c>
      <c r="E27" s="38"/>
    </row>
    <row r="28" spans="1:5" x14ac:dyDescent="0.25">
      <c r="A28" s="20">
        <v>8</v>
      </c>
      <c r="B28" s="21" t="s">
        <v>46</v>
      </c>
      <c r="C28" s="37">
        <v>1</v>
      </c>
      <c r="D28" s="13">
        <f t="shared" si="0"/>
        <v>0</v>
      </c>
      <c r="E28" s="38"/>
    </row>
    <row r="29" spans="1:5" x14ac:dyDescent="0.25">
      <c r="A29" s="20">
        <v>9</v>
      </c>
      <c r="B29" s="39" t="s">
        <v>47</v>
      </c>
      <c r="C29" s="37">
        <v>1</v>
      </c>
      <c r="D29" s="13">
        <f t="shared" si="0"/>
        <v>0</v>
      </c>
      <c r="E29" s="38"/>
    </row>
    <row r="30" spans="1:5" x14ac:dyDescent="0.25">
      <c r="A30" s="20">
        <v>10</v>
      </c>
      <c r="B30" s="39" t="s">
        <v>48</v>
      </c>
      <c r="C30" s="37">
        <v>1</v>
      </c>
      <c r="D30" s="13">
        <f t="shared" si="0"/>
        <v>0</v>
      </c>
      <c r="E30" s="38"/>
    </row>
    <row r="31" spans="1:5" x14ac:dyDescent="0.25">
      <c r="A31" s="46">
        <v>11</v>
      </c>
      <c r="B31" s="48" t="s">
        <v>49</v>
      </c>
      <c r="C31" s="12" t="s">
        <v>50</v>
      </c>
      <c r="D31" s="13"/>
      <c r="E31" s="38" t="s">
        <v>51</v>
      </c>
    </row>
    <row r="32" spans="1:5" x14ac:dyDescent="0.25">
      <c r="A32" s="47"/>
      <c r="B32" s="49"/>
      <c r="C32" s="37">
        <f>IF(AND($D$14&gt;=0,$D$14&lt;=75),0,       IF(AND($D$14&gt;75,$D$14&lt;=150),2,            IF(AND($D$14&gt;150,$D$14&lt;=300),3,                 IF(AND($D$14&gt;300,$D$14&lt;=3000),4,                     IF(AND($D$14&gt;3000,$D$14&lt;=6000),5,                         IF($D$14&gt;6000,6,0)                         )                     )                 )            )       ) * IF(C31="Non-Resident",2,1)</f>
        <v>0</v>
      </c>
      <c r="D32" s="13">
        <f t="shared" si="0"/>
        <v>0</v>
      </c>
      <c r="E32" s="38"/>
    </row>
    <row r="33" spans="1:5" x14ac:dyDescent="0.25">
      <c r="A33" s="40">
        <v>12</v>
      </c>
      <c r="B33" s="41" t="s">
        <v>52</v>
      </c>
      <c r="C33" s="37">
        <f>IF(AND($D$14&gt;=0,$D$14&lt;=75),0,       IF(AND($D$14&gt;75,$D$14&lt;=150),1,            IF(AND($D$14&gt;150,$D$14&lt;=300),1.5,                 IF(AND($D$14&gt;300,$D$14&lt;=3000),2,                     IF(AND($D$14&gt;3000,$D$14&lt;=6000),2.5,                         IF($D$14&gt;6000,3,0)                         )                     )                 )            )       ) * IF(C31="Non-Resident",1,0)</f>
        <v>0</v>
      </c>
      <c r="D33" s="13">
        <f t="shared" si="0"/>
        <v>0</v>
      </c>
      <c r="E33" s="38"/>
    </row>
    <row r="34" spans="1:5" ht="15.75" thickBot="1" x14ac:dyDescent="0.3">
      <c r="A34" s="40">
        <v>13</v>
      </c>
      <c r="B34" s="41" t="s">
        <v>53</v>
      </c>
      <c r="C34" s="37">
        <f>IF(C4="Open Plot", 0,                                            IF(C8="C - Non-Commercial",IF(D5&gt;150,IF(D14&gt;1500,10,0),0),0)      )</f>
        <v>0</v>
      </c>
      <c r="D34" s="13">
        <f t="shared" si="0"/>
        <v>0</v>
      </c>
      <c r="E34" s="26"/>
    </row>
    <row r="35" spans="1:5" ht="15.75" thickBot="1" x14ac:dyDescent="0.3">
      <c r="A35" s="27"/>
      <c r="B35" s="28"/>
      <c r="C35" s="29"/>
      <c r="D35" s="30"/>
      <c r="E35" s="31"/>
    </row>
    <row r="36" spans="1:5" ht="15.75" thickBot="1" x14ac:dyDescent="0.3">
      <c r="A36" s="50" t="s">
        <v>54</v>
      </c>
      <c r="B36" s="51"/>
      <c r="C36" s="51"/>
      <c r="D36" s="32">
        <f>IF(SUM(D19:D34)&lt;500,500,SUM(D19:D34))</f>
        <v>500</v>
      </c>
      <c r="E36" s="42" t="str">
        <f>IF(SUM(D19:D34)&lt;500,"Minimum Tax Applied","")</f>
        <v>Minimum Tax Applied</v>
      </c>
    </row>
  </sheetData>
  <protectedRanges>
    <protectedRange password="D8A1" sqref="C5:C10" name="Range1"/>
  </protectedRanges>
  <mergeCells count="15">
    <mergeCell ref="A1:E1"/>
    <mergeCell ref="A2:E2"/>
    <mergeCell ref="A12:C12"/>
    <mergeCell ref="A13:C13"/>
    <mergeCell ref="A14:C14"/>
    <mergeCell ref="A16:E16"/>
    <mergeCell ref="A31:A32"/>
    <mergeCell ref="B31:B32"/>
    <mergeCell ref="A36:C36"/>
    <mergeCell ref="A18:A19"/>
    <mergeCell ref="B18:B19"/>
    <mergeCell ref="A22:A23"/>
    <mergeCell ref="B22:B23"/>
    <mergeCell ref="A24:A25"/>
    <mergeCell ref="B24:B25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Sheet5!$A$2:$A$4</xm:f>
          </x14:formula1>
          <xm:sqref>C4</xm:sqref>
        </x14:dataValidation>
        <x14:dataValidation type="list" allowBlank="1" showInputMessage="1" showErrorMessage="1">
          <x14:formula1>
            <xm:f>Sheet5!$D$2:$D$7</xm:f>
          </x14:formula1>
          <xm:sqref>C6</xm:sqref>
        </x14:dataValidation>
        <x14:dataValidation type="list" allowBlank="1" showInputMessage="1" showErrorMessage="1">
          <x14:formula1>
            <xm:f>Sheet5!$G$2:$G$5</xm:f>
          </x14:formula1>
          <xm:sqref>C7</xm:sqref>
        </x14:dataValidation>
        <x14:dataValidation type="list" allowBlank="1" showInputMessage="1" showErrorMessage="1">
          <x14:formula1>
            <xm:f>Sheet5!$J$2:$J$4</xm:f>
          </x14:formula1>
          <xm:sqref>C8</xm:sqref>
        </x14:dataValidation>
        <x14:dataValidation type="list" allowBlank="1" showInputMessage="1" showErrorMessage="1">
          <x14:formula1>
            <xm:f>Sheet5!$M$2:$M$9</xm:f>
          </x14:formula1>
          <xm:sqref>C9</xm:sqref>
        </x14:dataValidation>
        <x14:dataValidation type="list" allowBlank="1" showInputMessage="1" showErrorMessage="1">
          <x14:formula1>
            <xm:f>Sheet5!$P$2:$P$3</xm:f>
          </x14:formula1>
          <xm:sqref>C10</xm:sqref>
        </x14:dataValidation>
        <x14:dataValidation type="list" allowBlank="1" showInputMessage="1" showErrorMessage="1">
          <x14:formula1>
            <xm:f>Sheet5!$A$11:$A$13</xm:f>
          </x14:formula1>
          <xm:sqref>C18</xm:sqref>
        </x14:dataValidation>
        <x14:dataValidation type="list" allowBlank="1" showInputMessage="1" showErrorMessage="1">
          <x14:formula1>
            <xm:f>Sheet5!$D$11:$D$12</xm:f>
          </x14:formula1>
          <xm:sqref>C22</xm:sqref>
        </x14:dataValidation>
        <x14:dataValidation type="list" allowBlank="1" showInputMessage="1" showErrorMessage="1">
          <x14:formula1>
            <xm:f>Sheet5!$J$11:$J$14</xm:f>
          </x14:formula1>
          <xm:sqref>C24</xm:sqref>
        </x14:dataValidation>
        <x14:dataValidation type="list" allowBlank="1" showInputMessage="1" showErrorMessage="1">
          <x14:formula1>
            <xm:f>Sheet5!$G$11:$G$12</xm:f>
          </x14:formula1>
          <xm:sqref>C31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>
      <selection activeCell="B6" sqref="B6"/>
    </sheetView>
  </sheetViews>
  <sheetFormatPr defaultRowHeight="15" x14ac:dyDescent="0.25"/>
  <cols>
    <col min="1" max="1" width="23" bestFit="1" customWidth="1"/>
    <col min="2" max="2" width="7.28515625" customWidth="1"/>
    <col min="3" max="3" width="3.7109375" customWidth="1"/>
    <col min="4" max="4" width="38.5703125" bestFit="1" customWidth="1"/>
    <col min="5" max="5" width="3" bestFit="1" customWidth="1"/>
    <col min="6" max="6" width="4.42578125" customWidth="1"/>
    <col min="7" max="7" width="18.7109375" bestFit="1" customWidth="1"/>
    <col min="8" max="8" width="5" bestFit="1" customWidth="1"/>
    <col min="9" max="9" width="3.42578125" customWidth="1"/>
    <col min="10" max="10" width="19.5703125" bestFit="1" customWidth="1"/>
    <col min="11" max="11" width="4" bestFit="1" customWidth="1"/>
    <col min="12" max="12" width="3.5703125" customWidth="1"/>
    <col min="13" max="13" width="20.85546875" bestFit="1" customWidth="1"/>
    <col min="14" max="14" width="5" bestFit="1" customWidth="1"/>
    <col min="15" max="15" width="4.5703125" customWidth="1"/>
    <col min="16" max="16" width="13.5703125" bestFit="1" customWidth="1"/>
    <col min="17" max="17" width="5.85546875" customWidth="1"/>
  </cols>
  <sheetData>
    <row r="1" spans="1:17" x14ac:dyDescent="0.25">
      <c r="A1" s="57" t="s">
        <v>0</v>
      </c>
      <c r="B1" s="57"/>
      <c r="D1" s="57" t="s">
        <v>83</v>
      </c>
      <c r="E1" s="57"/>
      <c r="G1" s="57" t="s">
        <v>84</v>
      </c>
      <c r="H1" s="57"/>
      <c r="J1" s="57" t="s">
        <v>1</v>
      </c>
      <c r="K1" s="57"/>
      <c r="M1" s="57" t="s">
        <v>2</v>
      </c>
      <c r="N1" s="57"/>
      <c r="P1" s="57" t="s">
        <v>3</v>
      </c>
      <c r="Q1" s="57"/>
    </row>
    <row r="2" spans="1:17" x14ac:dyDescent="0.25">
      <c r="A2" t="s">
        <v>13</v>
      </c>
      <c r="B2">
        <v>1</v>
      </c>
      <c r="D2" t="s">
        <v>57</v>
      </c>
      <c r="E2">
        <v>11</v>
      </c>
      <c r="G2" s="1" t="s">
        <v>63</v>
      </c>
      <c r="H2">
        <v>1.25</v>
      </c>
      <c r="J2" t="s">
        <v>67</v>
      </c>
      <c r="K2">
        <v>2.5</v>
      </c>
      <c r="M2" s="1" t="s">
        <v>70</v>
      </c>
      <c r="N2">
        <v>1</v>
      </c>
      <c r="P2" t="s">
        <v>77</v>
      </c>
      <c r="Q2">
        <v>1</v>
      </c>
    </row>
    <row r="3" spans="1:17" x14ac:dyDescent="0.25">
      <c r="A3" t="s">
        <v>55</v>
      </c>
      <c r="B3">
        <v>0.5</v>
      </c>
      <c r="D3" t="s">
        <v>58</v>
      </c>
      <c r="E3">
        <v>10</v>
      </c>
      <c r="G3" s="1" t="s">
        <v>64</v>
      </c>
      <c r="H3">
        <v>1</v>
      </c>
      <c r="J3" t="s">
        <v>68</v>
      </c>
      <c r="K3">
        <v>2</v>
      </c>
      <c r="M3" s="1" t="s">
        <v>71</v>
      </c>
      <c r="N3">
        <v>0.95</v>
      </c>
      <c r="P3" t="s">
        <v>26</v>
      </c>
      <c r="Q3">
        <v>1</v>
      </c>
    </row>
    <row r="4" spans="1:17" x14ac:dyDescent="0.25">
      <c r="A4" t="s">
        <v>56</v>
      </c>
      <c r="B4">
        <v>3</v>
      </c>
      <c r="D4" t="s">
        <v>59</v>
      </c>
      <c r="E4">
        <v>9</v>
      </c>
      <c r="G4" s="1" t="s">
        <v>65</v>
      </c>
      <c r="H4">
        <v>0.8</v>
      </c>
      <c r="J4" t="s">
        <v>69</v>
      </c>
      <c r="K4">
        <v>1</v>
      </c>
      <c r="M4" t="s">
        <v>72</v>
      </c>
      <c r="N4">
        <v>0.9</v>
      </c>
    </row>
    <row r="5" spans="1:17" x14ac:dyDescent="0.25">
      <c r="A5" t="s">
        <v>90</v>
      </c>
      <c r="B5">
        <v>4</v>
      </c>
      <c r="D5" t="s">
        <v>60</v>
      </c>
      <c r="E5">
        <v>8</v>
      </c>
      <c r="G5" s="1" t="s">
        <v>66</v>
      </c>
      <c r="H5">
        <v>0.5</v>
      </c>
      <c r="M5" t="s">
        <v>73</v>
      </c>
      <c r="N5">
        <v>0.85</v>
      </c>
    </row>
    <row r="6" spans="1:17" x14ac:dyDescent="0.25">
      <c r="D6" t="s">
        <v>61</v>
      </c>
      <c r="E6">
        <v>7</v>
      </c>
      <c r="M6" t="s">
        <v>74</v>
      </c>
      <c r="N6">
        <v>0.8</v>
      </c>
    </row>
    <row r="7" spans="1:17" x14ac:dyDescent="0.25">
      <c r="D7" t="s">
        <v>62</v>
      </c>
      <c r="E7">
        <v>6</v>
      </c>
      <c r="M7" t="s">
        <v>75</v>
      </c>
      <c r="N7">
        <v>0.75</v>
      </c>
    </row>
    <row r="8" spans="1:17" x14ac:dyDescent="0.25">
      <c r="M8" t="s">
        <v>76</v>
      </c>
      <c r="N8">
        <v>0.7</v>
      </c>
    </row>
    <row r="10" spans="1:17" x14ac:dyDescent="0.25">
      <c r="A10" s="57" t="s">
        <v>85</v>
      </c>
      <c r="B10" s="57"/>
      <c r="D10" s="57" t="s">
        <v>40</v>
      </c>
      <c r="E10" s="57"/>
      <c r="G10" s="57" t="s">
        <v>87</v>
      </c>
      <c r="H10" s="57"/>
      <c r="J10" s="57" t="s">
        <v>86</v>
      </c>
      <c r="K10" s="57"/>
    </row>
    <row r="11" spans="1:17" x14ac:dyDescent="0.25">
      <c r="A11" t="s">
        <v>36</v>
      </c>
      <c r="B11" s="2">
        <v>0</v>
      </c>
      <c r="D11" t="s">
        <v>41</v>
      </c>
      <c r="E11">
        <v>0</v>
      </c>
      <c r="G11" t="s">
        <v>50</v>
      </c>
      <c r="H11">
        <v>0</v>
      </c>
      <c r="J11" t="s">
        <v>43</v>
      </c>
      <c r="K11">
        <v>0</v>
      </c>
    </row>
    <row r="12" spans="1:17" x14ac:dyDescent="0.25">
      <c r="A12" t="s">
        <v>78</v>
      </c>
      <c r="B12" s="2">
        <v>0.05</v>
      </c>
      <c r="D12" t="s">
        <v>80</v>
      </c>
      <c r="E12">
        <v>15</v>
      </c>
      <c r="G12" t="s">
        <v>81</v>
      </c>
      <c r="H12">
        <v>1</v>
      </c>
      <c r="J12" t="s">
        <v>82</v>
      </c>
      <c r="K12">
        <v>1</v>
      </c>
    </row>
    <row r="13" spans="1:17" x14ac:dyDescent="0.25">
      <c r="A13" t="s">
        <v>79</v>
      </c>
      <c r="B13" s="2">
        <v>0.1</v>
      </c>
      <c r="J13" t="s">
        <v>88</v>
      </c>
      <c r="K13">
        <v>0</v>
      </c>
    </row>
    <row r="14" spans="1:17" x14ac:dyDescent="0.25">
      <c r="J14" t="s">
        <v>89</v>
      </c>
      <c r="K14">
        <v>1</v>
      </c>
    </row>
  </sheetData>
  <mergeCells count="10">
    <mergeCell ref="M1:N1"/>
    <mergeCell ref="P1:Q1"/>
    <mergeCell ref="A10:B10"/>
    <mergeCell ref="D10:E10"/>
    <mergeCell ref="G10:H10"/>
    <mergeCell ref="J10:K10"/>
    <mergeCell ref="A1:B1"/>
    <mergeCell ref="D1:E1"/>
    <mergeCell ref="G1:H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Calculator(Building_OpenPlot)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Sangeeta Kajrolkar</cp:lastModifiedBy>
  <dcterms:created xsi:type="dcterms:W3CDTF">2020-07-08T08:47:56Z</dcterms:created>
  <dcterms:modified xsi:type="dcterms:W3CDTF">2023-07-07T13:02:29Z</dcterms:modified>
</cp:coreProperties>
</file>